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"/>
    </mc:Choice>
  </mc:AlternateContent>
  <xr:revisionPtr revIDLastSave="0" documentId="13_ncr:1_{B42478FF-88EE-43F0-B8EB-9D4EB29034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참조1" sheetId="9" r:id="rId1"/>
    <sheet name="참조2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8" l="1"/>
  <c r="N10" i="8"/>
  <c r="I10" i="8"/>
  <c r="E10" i="8"/>
  <c r="D10" i="8"/>
  <c r="O9" i="8"/>
  <c r="N9" i="8"/>
  <c r="I9" i="8"/>
  <c r="E9" i="8"/>
  <c r="D9" i="8"/>
  <c r="O8" i="8"/>
  <c r="N8" i="8"/>
  <c r="I8" i="8"/>
  <c r="E8" i="8"/>
  <c r="D8" i="8"/>
  <c r="O7" i="8"/>
  <c r="N7" i="8"/>
  <c r="I7" i="8"/>
  <c r="E7" i="8"/>
  <c r="D7" i="8"/>
  <c r="O6" i="8"/>
  <c r="N6" i="8"/>
  <c r="I6" i="8"/>
  <c r="E6" i="8"/>
  <c r="D6" i="8"/>
  <c r="O5" i="8"/>
  <c r="N5" i="8"/>
  <c r="I5" i="8"/>
  <c r="E5" i="8"/>
  <c r="D5" i="8"/>
  <c r="O4" i="8"/>
  <c r="N4" i="8"/>
  <c r="I4" i="8"/>
  <c r="E4" i="8"/>
  <c r="D4" i="8"/>
  <c r="O3" i="8"/>
  <c r="N3" i="8"/>
  <c r="I3" i="8"/>
  <c r="E3" i="8"/>
  <c r="D3" i="8"/>
  <c r="G24" i="9"/>
  <c r="E24" i="9"/>
  <c r="C24" i="9"/>
  <c r="G23" i="9"/>
  <c r="E23" i="9"/>
  <c r="C23" i="9"/>
  <c r="G22" i="9"/>
  <c r="E22" i="9"/>
  <c r="C22" i="9"/>
  <c r="G21" i="9"/>
  <c r="E21" i="9"/>
  <c r="C21" i="9"/>
  <c r="G20" i="9"/>
  <c r="E20" i="9"/>
  <c r="C20" i="9"/>
  <c r="G19" i="9"/>
  <c r="E19" i="9"/>
  <c r="C19" i="9"/>
  <c r="G18" i="9"/>
  <c r="E18" i="9"/>
  <c r="C18" i="9"/>
  <c r="G17" i="9"/>
  <c r="E17" i="9"/>
  <c r="C17" i="9"/>
  <c r="G16" i="9"/>
  <c r="E16" i="9"/>
  <c r="C16" i="9"/>
  <c r="G11" i="9"/>
  <c r="F11" i="9"/>
  <c r="D11" i="9"/>
  <c r="G10" i="9"/>
  <c r="F10" i="9"/>
  <c r="D10" i="9"/>
  <c r="G9" i="9"/>
  <c r="F9" i="9"/>
  <c r="D9" i="9"/>
  <c r="G8" i="9"/>
  <c r="F8" i="9"/>
  <c r="D8" i="9"/>
  <c r="G7" i="9"/>
  <c r="F7" i="9"/>
  <c r="D7" i="9"/>
  <c r="G6" i="9"/>
  <c r="F6" i="9"/>
  <c r="D6" i="9"/>
  <c r="G5" i="9"/>
  <c r="F5" i="9"/>
  <c r="D5" i="9"/>
  <c r="G4" i="9"/>
  <c r="F4" i="9"/>
  <c r="D4" i="9"/>
  <c r="G3" i="9"/>
  <c r="F3" i="9"/>
  <c r="D3" i="9"/>
</calcChain>
</file>

<file path=xl/sharedStrings.xml><?xml version="1.0" encoding="utf-8"?>
<sst xmlns="http://schemas.openxmlformats.org/spreadsheetml/2006/main" count="160" uniqueCount="124">
  <si>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</si>
  <si>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</si>
  <si>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</si>
  <si>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</si>
  <si>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</si>
  <si>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</si>
  <si>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</si>
  <si>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</si>
  <si>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</si>
  <si>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</si>
  <si>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</si>
  <si>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</si>
  <si>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</si>
  <si>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</si>
  <si>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</si>
  <si>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</si>
  <si>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</si>
  <si>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</si>
  <si>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</si>
  <si>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</si>
  <si>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</si>
  <si>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</si>
  <si>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</si>
  <si>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박강성</t>
    <phoneticPr fontId="2" type="noConversion"/>
  </si>
  <si>
    <t>코드</t>
    <phoneticPr fontId="2" type="noConversion"/>
  </si>
  <si>
    <t>S-102-Y</t>
    <phoneticPr fontId="2" type="noConversion"/>
  </si>
  <si>
    <t>P-246-N</t>
    <phoneticPr fontId="2" type="noConversion"/>
  </si>
  <si>
    <t>한정엽</t>
    <phoneticPr fontId="5" type="noConversion"/>
  </si>
  <si>
    <t>[표1]</t>
    <phoneticPr fontId="2" type="noConversion"/>
  </si>
  <si>
    <t>회원ID</t>
    <phoneticPr fontId="5" type="noConversion"/>
  </si>
  <si>
    <t>[표3]</t>
    <phoneticPr fontId="2" type="noConversion"/>
  </si>
  <si>
    <t>회원 정보</t>
    <phoneticPr fontId="2" type="noConversion"/>
  </si>
  <si>
    <t>[표4]</t>
    <phoneticPr fontId="2" type="noConversion"/>
  </si>
  <si>
    <t>고객명</t>
    <phoneticPr fontId="2" type="noConversion"/>
  </si>
  <si>
    <t>등급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</si>
  <si>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</si>
  <si>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</si>
  <si>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</si>
  <si>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적립률</t>
    <phoneticPr fontId="2" type="noConversion"/>
  </si>
  <si>
    <t>결제금액</t>
    <phoneticPr fontId="5" type="noConversion"/>
  </si>
  <si>
    <t>S-102</t>
    <phoneticPr fontId="2" type="noConversion"/>
  </si>
  <si>
    <t>J-544</t>
  </si>
  <si>
    <t>P-911</t>
  </si>
  <si>
    <t>J-531</t>
  </si>
  <si>
    <t>J-581</t>
    <phoneticPr fontId="2" type="noConversion"/>
  </si>
  <si>
    <t>P-24</t>
    <phoneticPr fontId="2" type="noConversion"/>
  </si>
  <si>
    <t>S-622</t>
    <phoneticPr fontId="2" type="noConversion"/>
  </si>
  <si>
    <t>S-423</t>
    <phoneticPr fontId="2" type="noConversion"/>
  </si>
  <si>
    <t>P-773</t>
    <phoneticPr fontId="2" type="noConversion"/>
  </si>
  <si>
    <t>등급</t>
    <phoneticPr fontId="5" type="noConversion"/>
  </si>
  <si>
    <t>회원명</t>
    <phoneticPr fontId="2" type="noConversion"/>
  </si>
  <si>
    <t>가입일</t>
    <phoneticPr fontId="2" type="noConversion"/>
  </si>
  <si>
    <t>월요일</t>
    <phoneticPr fontId="2" type="noConversion"/>
  </si>
  <si>
    <t>화요일</t>
  </si>
  <si>
    <t>수요일</t>
  </si>
  <si>
    <t>목요일</t>
  </si>
  <si>
    <t>금요일</t>
  </si>
  <si>
    <t>토요일</t>
  </si>
  <si>
    <t>일요일</t>
  </si>
  <si>
    <t>D</t>
    <phoneticPr fontId="2" type="noConversion"/>
  </si>
  <si>
    <t>H</t>
    <phoneticPr fontId="2" type="noConversion"/>
  </si>
  <si>
    <t>R</t>
    <phoneticPr fontId="2" type="noConversion"/>
  </si>
  <si>
    <t>구분</t>
    <phoneticPr fontId="2" type="noConversion"/>
  </si>
  <si>
    <t>FB</t>
    <phoneticPr fontId="2" type="noConversion"/>
  </si>
  <si>
    <t>CW</t>
    <phoneticPr fontId="2" type="noConversion"/>
  </si>
  <si>
    <t>LE</t>
    <phoneticPr fontId="2" type="noConversion"/>
  </si>
  <si>
    <t>EC</t>
    <phoneticPr fontId="2" type="noConversion"/>
  </si>
  <si>
    <t>FB</t>
    <phoneticPr fontId="5" type="noConversion"/>
  </si>
  <si>
    <t>LE</t>
    <phoneticPr fontId="5" type="noConversion"/>
  </si>
  <si>
    <t>CW</t>
    <phoneticPr fontId="5" type="noConversion"/>
  </si>
  <si>
    <t>[표2] 적립률표</t>
    <phoneticPr fontId="2" type="noConversion"/>
  </si>
  <si>
    <t>[표3] 지역구분</t>
    <phoneticPr fontId="2" type="noConversion"/>
  </si>
  <si>
    <t>회원정보</t>
    <phoneticPr fontId="2" type="noConversion"/>
  </si>
  <si>
    <t>직원별 실적 조회</t>
    <phoneticPr fontId="2" type="noConversion"/>
  </si>
  <si>
    <t>직위</t>
    <phoneticPr fontId="2" type="noConversion"/>
  </si>
  <si>
    <t>기본급</t>
    <phoneticPr fontId="2" type="noConversion"/>
  </si>
  <si>
    <t>수당률</t>
    <phoneticPr fontId="2" type="noConversion"/>
  </si>
  <si>
    <t>김형기</t>
  </si>
  <si>
    <t>부장</t>
    <phoneticPr fontId="2" type="noConversion"/>
  </si>
  <si>
    <t>김정수</t>
  </si>
  <si>
    <t>최재형</t>
  </si>
  <si>
    <t>과장</t>
    <phoneticPr fontId="2" type="noConversion"/>
  </si>
  <si>
    <t>김규옥</t>
  </si>
  <si>
    <t>대리</t>
    <phoneticPr fontId="2" type="noConversion"/>
  </si>
  <si>
    <t>이수원</t>
  </si>
  <si>
    <t>신오영</t>
  </si>
  <si>
    <t>임희정</t>
  </si>
  <si>
    <t>사원</t>
    <phoneticPr fontId="2" type="noConversion"/>
  </si>
  <si>
    <t>변현진</t>
  </si>
  <si>
    <t>기타수당</t>
    <phoneticPr fontId="2" type="noConversion"/>
  </si>
  <si>
    <t>회원ID</t>
    <phoneticPr fontId="2" type="noConversion"/>
  </si>
  <si>
    <t>J-082-N</t>
    <phoneticPr fontId="2" type="noConversion"/>
  </si>
  <si>
    <t>S-328-Y</t>
    <phoneticPr fontId="2" type="noConversion"/>
  </si>
  <si>
    <t>J-144-Y</t>
    <phoneticPr fontId="2" type="noConversion"/>
  </si>
  <si>
    <t>P-011-N</t>
    <phoneticPr fontId="2" type="noConversion"/>
  </si>
  <si>
    <t>S-226-N</t>
    <phoneticPr fontId="2" type="noConversion"/>
  </si>
  <si>
    <t>J-331-Y</t>
    <phoneticPr fontId="2" type="noConversion"/>
  </si>
  <si>
    <t>성명</t>
    <phoneticPr fontId="2" type="noConversion"/>
  </si>
  <si>
    <t>1분기</t>
    <phoneticPr fontId="2" type="noConversion"/>
  </si>
  <si>
    <t>2분기</t>
  </si>
  <si>
    <t>3분기</t>
  </si>
  <si>
    <t>4분기</t>
  </si>
  <si>
    <t>[표2]</t>
    <phoneticPr fontId="2" type="noConversion"/>
  </si>
  <si>
    <t>① 포인트</t>
    <phoneticPr fontId="2" type="noConversion"/>
  </si>
  <si>
    <t>② 배송지</t>
    <phoneticPr fontId="2" type="noConversion"/>
  </si>
  <si>
    <t>③ 회원구분</t>
    <phoneticPr fontId="2" type="noConversion"/>
  </si>
  <si>
    <t>④ 요일</t>
    <phoneticPr fontId="2" type="noConversion"/>
  </si>
  <si>
    <t>⑥ 할인율</t>
    <phoneticPr fontId="2" type="noConversion"/>
  </si>
  <si>
    <t>① 수당률</t>
    <phoneticPr fontId="2" type="noConversion"/>
  </si>
  <si>
    <t>② 급여총액</t>
    <phoneticPr fontId="2" type="noConversion"/>
  </si>
  <si>
    <t>③ 회원등급</t>
    <phoneticPr fontId="2" type="noConversion"/>
  </si>
  <si>
    <t>④ 적립률</t>
    <phoneticPr fontId="2" type="noConversion"/>
  </si>
  <si>
    <t>직원명</t>
    <phoneticPr fontId="2" type="noConversion"/>
  </si>
  <si>
    <t>[표6] 할인율표</t>
    <phoneticPr fontId="2" type="noConversion"/>
  </si>
  <si>
    <t>거래량</t>
    <phoneticPr fontId="2" type="noConversion"/>
  </si>
  <si>
    <t>⑤ 거래등급</t>
    <phoneticPr fontId="2" type="noConversion"/>
  </si>
  <si>
    <t>기준</t>
    <phoneticPr fontId="5" type="noConversion"/>
  </si>
  <si>
    <t>거래등급</t>
    <phoneticPr fontId="2" type="noConversion"/>
  </si>
  <si>
    <t>구분코드</t>
    <phoneticPr fontId="2" type="noConversion"/>
  </si>
  <si>
    <t>할인율</t>
    <phoneticPr fontId="2" type="noConversion"/>
  </si>
  <si>
    <t>[표7] 요일구분</t>
    <phoneticPr fontId="2" type="noConversion"/>
  </si>
  <si>
    <t>⑤ 물품창고지</t>
    <phoneticPr fontId="2" type="noConversion"/>
  </si>
  <si>
    <t>[표5] 등급표</t>
    <phoneticPr fontId="2" type="noConversion"/>
  </si>
  <si>
    <t>분기평균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</si>
</sst>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%"/>
    <numFmt numFmtId="177" formatCode="#,##0&quot;~&quot;"/>
    <numFmt numFmtId="178" formatCode="General&quot;~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41" fontId="6" fillId="0" borderId="1" xfId="4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14" fontId="6" fillId="0" borderId="1" xfId="4" applyNumberFormat="1" applyFont="1" applyFill="1" applyBorder="1" applyAlignment="1">
      <alignment horizontal="center" vertical="center"/>
    </xf>
    <xf numFmtId="176" fontId="0" fillId="0" borderId="1" xfId="5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6" fillId="0" borderId="1" xfId="4" applyFont="1" applyFill="1" applyBorder="1" applyAlignment="1">
      <alignment vertical="center"/>
    </xf>
    <xf numFmtId="176" fontId="6" fillId="0" borderId="1" xfId="5" applyNumberFormat="1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3" borderId="1" xfId="4" applyFont="1" applyFill="1" applyBorder="1" applyAlignment="1">
      <alignment horizontal="center" vertical="center"/>
    </xf>
    <xf numFmtId="41" fontId="8" fillId="0" borderId="1" xfId="2" applyFont="1" applyBorder="1" applyAlignment="1">
      <alignment horizontal="center" vertical="center"/>
    </xf>
    <xf numFmtId="176" fontId="0" fillId="0" borderId="1" xfId="5" applyNumberFormat="1" applyFont="1" applyBorder="1" applyAlignment="1">
      <alignment horizontal="center" vertical="center"/>
    </xf>
    <xf numFmtId="177" fontId="0" fillId="0" borderId="1" xfId="4" applyNumberFormat="1" applyFont="1" applyBorder="1" applyAlignment="1">
      <alignment horizontal="center" vertical="center"/>
    </xf>
    <xf numFmtId="177" fontId="6" fillId="0" borderId="1" xfId="4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178" fontId="6" fillId="0" borderId="1" xfId="0" applyNumberFormat="1" applyFont="1" applyBorder="1" applyAlignment="1">
      <alignment horizontal="center" vertical="center"/>
    </xf>
    <xf numFmtId="41" fontId="4" fillId="0" borderId="1" xfId="4" applyFont="1" applyBorder="1" applyAlignment="1">
      <alignment horizontal="center" vertical="center"/>
    </xf>
  </cellXfs>
  <cellStyles count="6">
    <cellStyle name="백분율" xfId="5" builtinId="5"/>
    <cellStyle name="쉼표 [0]" xfId="4" builtinId="6"/>
    <cellStyle name="쉼표 [0] 2" xfId="1" xr:uid="{00000000-0005-0000-0000-000002000000}"/>
    <cellStyle name="쉼표 [0] 3" xfId="2" xr:uid="{00000000-0005-0000-0000-000003000000}"/>
    <cellStyle name="표준" xfId="0" builtinId="0"/>
    <cellStyle name="표준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workbookViewId="0">
      <selection activeCell="A2" sqref="A2"/>
    </sheetView>
  </sheetViews>
  <sheetFormatPr defaultRowHeight="17.399999999999999"/>
  <cols>
    <col min="1" max="7" width="10.69921875" customWidth="1"/>
    <col min="9" max="15" width="8.69921875" customWidth="1"/>
  </cols>
  <sheetData>
    <row r="1" spans="1:13">
      <c r="A1" t="s">
        <v>28</v>
      </c>
      <c r="I1" t="s">
        <v>70</v>
      </c>
    </row>
    <row r="2" spans="1:13">
      <c r="A2" s="4" t="s">
        <v>33</v>
      </c>
      <c r="B2" s="4" t="s">
        <v>49</v>
      </c>
      <c r="C2" s="4" t="s">
        <v>39</v>
      </c>
      <c r="D2" s="5" t="s">
        <v>103</v>
      </c>
      <c r="E2" s="4" t="s">
        <v>29</v>
      </c>
      <c r="F2" s="5" t="s">
        <v>104</v>
      </c>
      <c r="G2" s="5" t="s">
        <v>105</v>
      </c>
      <c r="I2" s="2" t="s">
        <v>34</v>
      </c>
      <c r="J2" s="2" t="s">
        <v>38</v>
      </c>
    </row>
    <row r="3" spans="1:13">
      <c r="A3" s="1" t="s">
        <v>1</v>
      </c>
      <c r="B3" s="1" t="s">
        <v>35</v>
      </c>
      <c r="C3" s="10">
        <v>246000</v>
      </c>
      <c r="D3" s="12">
        <f>C3*VLOOKUP(B3,$I$3:$J$5,2,FALSE)</f>
        <v>4920</v>
      </c>
      <c r="E3" s="1" t="s">
        <v>40</v>
      </c>
      <c r="F3" s="4" t="str">
        <f>VLOOKUP(LEFT(E3,1),$I$9:$J$11,2,FALSE)</f>
        <v>서울</v>
      </c>
      <c r="G3" s="1" t="str">
        <f>CHOOSE(RIGHT(E3,1),"그린","블루","레드","블랙")</f>
        <v>블루</v>
      </c>
      <c r="I3" s="1" t="s">
        <v>35</v>
      </c>
      <c r="J3" s="9">
        <v>0.02</v>
      </c>
    </row>
    <row r="4" spans="1:13">
      <c r="A4" s="1" t="s">
        <v>2</v>
      </c>
      <c r="B4" s="1" t="s">
        <v>36</v>
      </c>
      <c r="C4" s="10">
        <v>584000</v>
      </c>
      <c r="D4" s="12">
        <f t="shared" ref="D4:D11" si="0">C4*VLOOKUP(B4,$I$3:$J$5,2,FALSE)</f>
        <v>17520</v>
      </c>
      <c r="E4" s="1" t="s">
        <v>44</v>
      </c>
      <c r="F4" s="4" t="str">
        <f t="shared" ref="F4:F11" si="1">VLOOKUP(LEFT(E4,1),$I$9:$J$11,2,FALSE)</f>
        <v>제주</v>
      </c>
      <c r="G4" s="1" t="str">
        <f t="shared" ref="G4:G11" si="2">CHOOSE(RIGHT(E4,1),"그린","블루","레드","블랙")</f>
        <v>그린</v>
      </c>
      <c r="I4" s="1" t="s">
        <v>36</v>
      </c>
      <c r="J4" s="9">
        <v>0.03</v>
      </c>
    </row>
    <row r="5" spans="1:13">
      <c r="A5" s="1" t="s">
        <v>3</v>
      </c>
      <c r="B5" s="1" t="s">
        <v>37</v>
      </c>
      <c r="C5" s="10">
        <v>615000</v>
      </c>
      <c r="D5" s="12">
        <f t="shared" si="0"/>
        <v>30750</v>
      </c>
      <c r="E5" s="1" t="s">
        <v>45</v>
      </c>
      <c r="F5" s="4" t="str">
        <f t="shared" si="1"/>
        <v>부산</v>
      </c>
      <c r="G5" s="1" t="str">
        <f t="shared" si="2"/>
        <v>블랙</v>
      </c>
      <c r="I5" s="1" t="s">
        <v>37</v>
      </c>
      <c r="J5" s="9">
        <v>0.05</v>
      </c>
    </row>
    <row r="6" spans="1:13">
      <c r="A6" s="1" t="s">
        <v>4</v>
      </c>
      <c r="B6" s="1" t="s">
        <v>35</v>
      </c>
      <c r="C6" s="10">
        <v>389000</v>
      </c>
      <c r="D6" s="12">
        <f t="shared" si="0"/>
        <v>7780</v>
      </c>
      <c r="E6" s="1" t="s">
        <v>46</v>
      </c>
      <c r="F6" s="4" t="str">
        <f t="shared" si="1"/>
        <v>서울</v>
      </c>
      <c r="G6" s="1" t="str">
        <f t="shared" si="2"/>
        <v>블루</v>
      </c>
    </row>
    <row r="7" spans="1:13">
      <c r="A7" s="1" t="s">
        <v>5</v>
      </c>
      <c r="B7" s="1" t="s">
        <v>36</v>
      </c>
      <c r="C7" s="10">
        <v>388000</v>
      </c>
      <c r="D7" s="12">
        <f t="shared" si="0"/>
        <v>11640</v>
      </c>
      <c r="E7" s="1" t="s">
        <v>41</v>
      </c>
      <c r="F7" s="4" t="str">
        <f t="shared" si="1"/>
        <v>제주</v>
      </c>
      <c r="G7" s="1" t="str">
        <f t="shared" si="2"/>
        <v>블랙</v>
      </c>
      <c r="I7" t="s">
        <v>71</v>
      </c>
    </row>
    <row r="8" spans="1:13">
      <c r="A8" s="1" t="s">
        <v>0</v>
      </c>
      <c r="B8" s="1" t="s">
        <v>37</v>
      </c>
      <c r="C8" s="10">
        <v>635000</v>
      </c>
      <c r="D8" s="12">
        <f t="shared" si="0"/>
        <v>31750</v>
      </c>
      <c r="E8" s="1" t="s">
        <v>42</v>
      </c>
      <c r="F8" s="4" t="str">
        <f t="shared" si="1"/>
        <v>부산</v>
      </c>
      <c r="G8" s="1" t="str">
        <f t="shared" si="2"/>
        <v>그린</v>
      </c>
      <c r="I8" s="2" t="s">
        <v>24</v>
      </c>
      <c r="J8" s="6" t="s">
        <v>16</v>
      </c>
    </row>
    <row r="9" spans="1:13">
      <c r="A9" s="1" t="s">
        <v>6</v>
      </c>
      <c r="B9" s="1" t="s">
        <v>35</v>
      </c>
      <c r="C9" s="10">
        <v>495000</v>
      </c>
      <c r="D9" s="12">
        <f t="shared" si="0"/>
        <v>9900</v>
      </c>
      <c r="E9" s="1" t="s">
        <v>47</v>
      </c>
      <c r="F9" s="4" t="str">
        <f t="shared" si="1"/>
        <v>서울</v>
      </c>
      <c r="G9" s="1" t="str">
        <f t="shared" si="2"/>
        <v>레드</v>
      </c>
      <c r="I9" s="4" t="s">
        <v>20</v>
      </c>
      <c r="J9" s="4" t="s">
        <v>17</v>
      </c>
    </row>
    <row r="10" spans="1:13">
      <c r="A10" s="1" t="s">
        <v>7</v>
      </c>
      <c r="B10" s="1" t="s">
        <v>36</v>
      </c>
      <c r="C10" s="10">
        <v>642000</v>
      </c>
      <c r="D10" s="12">
        <f t="shared" si="0"/>
        <v>19260</v>
      </c>
      <c r="E10" s="1" t="s">
        <v>43</v>
      </c>
      <c r="F10" s="4" t="str">
        <f t="shared" si="1"/>
        <v>제주</v>
      </c>
      <c r="G10" s="1" t="str">
        <f t="shared" si="2"/>
        <v>그린</v>
      </c>
      <c r="I10" s="4" t="s">
        <v>21</v>
      </c>
      <c r="J10" s="4" t="s">
        <v>18</v>
      </c>
    </row>
    <row r="11" spans="1:13">
      <c r="A11" s="4" t="s">
        <v>23</v>
      </c>
      <c r="B11" s="1" t="s">
        <v>37</v>
      </c>
      <c r="C11" s="11">
        <v>832000</v>
      </c>
      <c r="D11" s="12">
        <f t="shared" si="0"/>
        <v>41600</v>
      </c>
      <c r="E11" s="1" t="s">
        <v>48</v>
      </c>
      <c r="F11" s="4" t="str">
        <f t="shared" si="1"/>
        <v>부산</v>
      </c>
      <c r="G11" s="1" t="str">
        <f t="shared" si="2"/>
        <v>레드</v>
      </c>
      <c r="I11" s="4" t="s">
        <v>22</v>
      </c>
      <c r="J11" s="4" t="s">
        <v>19</v>
      </c>
    </row>
    <row r="14" spans="1:13">
      <c r="A14" s="7" t="s">
        <v>32</v>
      </c>
      <c r="B14" s="7" t="s">
        <v>72</v>
      </c>
      <c r="I14" s="7" t="s">
        <v>122</v>
      </c>
      <c r="L14" s="7" t="s">
        <v>113</v>
      </c>
    </row>
    <row r="15" spans="1:13">
      <c r="A15" s="4" t="s">
        <v>50</v>
      </c>
      <c r="B15" s="1" t="s">
        <v>51</v>
      </c>
      <c r="C15" s="8" t="s">
        <v>106</v>
      </c>
      <c r="D15" s="3" t="s">
        <v>114</v>
      </c>
      <c r="E15" s="8" t="s">
        <v>115</v>
      </c>
      <c r="F15" s="1" t="s">
        <v>62</v>
      </c>
      <c r="G15" s="8" t="s">
        <v>107</v>
      </c>
      <c r="I15" s="15" t="s">
        <v>116</v>
      </c>
      <c r="J15" s="15" t="s">
        <v>117</v>
      </c>
      <c r="L15" s="2" t="s">
        <v>118</v>
      </c>
      <c r="M15" s="2" t="s">
        <v>119</v>
      </c>
    </row>
    <row r="16" spans="1:13">
      <c r="A16" s="1" t="s">
        <v>10</v>
      </c>
      <c r="B16" s="13">
        <v>45301</v>
      </c>
      <c r="C16" s="1" t="str">
        <f t="shared" ref="C16:C24" si="3">HLOOKUP(WEEKDAY(B16,2),$I$23:$O$24,2,FALSE)</f>
        <v>수요일</v>
      </c>
      <c r="D16" s="10">
        <v>2460</v>
      </c>
      <c r="E16" s="1" t="str">
        <f>VLOOKUP(D16,$I$16:$J$19,2,TRUE)</f>
        <v>H</v>
      </c>
      <c r="F16" s="1" t="s">
        <v>63</v>
      </c>
      <c r="G16" s="14">
        <f>INDEX($M$16:$M$19,MATCH(F16,$L$16:$L$19,0),1)</f>
        <v>3.5000000000000003E-2</v>
      </c>
      <c r="I16" s="28">
        <v>0</v>
      </c>
      <c r="J16" s="3" t="s">
        <v>59</v>
      </c>
      <c r="L16" s="4" t="s">
        <v>67</v>
      </c>
      <c r="M16" s="14">
        <v>3.5000000000000003E-2</v>
      </c>
    </row>
    <row r="17" spans="1:15">
      <c r="A17" s="1" t="s">
        <v>11</v>
      </c>
      <c r="B17" s="13">
        <v>45305</v>
      </c>
      <c r="C17" s="1" t="str">
        <f t="shared" si="3"/>
        <v>일요일</v>
      </c>
      <c r="D17" s="10">
        <v>5840</v>
      </c>
      <c r="E17" s="1" t="str">
        <f t="shared" ref="E17:E24" si="4">VLOOKUP(D17,$I$16:$J$19,2,TRUE)</f>
        <v>R</v>
      </c>
      <c r="F17" s="1" t="s">
        <v>64</v>
      </c>
      <c r="G17" s="14">
        <f t="shared" ref="G17:G24" si="5">INDEX($M$16:$M$19,MATCH(F17,$L$16:$L$19,0),1)</f>
        <v>4.1000000000000002E-2</v>
      </c>
      <c r="I17" s="28">
        <v>2000</v>
      </c>
      <c r="J17" s="3" t="s">
        <v>60</v>
      </c>
      <c r="L17" s="4" t="s">
        <v>68</v>
      </c>
      <c r="M17" s="14">
        <v>3.6999999999999998E-2</v>
      </c>
    </row>
    <row r="18" spans="1:15">
      <c r="A18" s="1" t="s">
        <v>12</v>
      </c>
      <c r="B18" s="13">
        <v>45308</v>
      </c>
      <c r="C18" s="1" t="str">
        <f t="shared" si="3"/>
        <v>수요일</v>
      </c>
      <c r="D18" s="10">
        <v>1150</v>
      </c>
      <c r="E18" s="1" t="str">
        <f t="shared" si="4"/>
        <v>D</v>
      </c>
      <c r="F18" s="1" t="s">
        <v>65</v>
      </c>
      <c r="G18" s="14">
        <f t="shared" si="5"/>
        <v>3.6999999999999998E-2</v>
      </c>
      <c r="I18" s="28">
        <v>4000</v>
      </c>
      <c r="J18" s="3" t="s">
        <v>61</v>
      </c>
      <c r="L18" s="4" t="s">
        <v>66</v>
      </c>
      <c r="M18" s="14">
        <v>3.9E-2</v>
      </c>
    </row>
    <row r="19" spans="1:15">
      <c r="A19" s="1" t="s">
        <v>8</v>
      </c>
      <c r="B19" s="13">
        <v>45316</v>
      </c>
      <c r="C19" s="1" t="str">
        <f t="shared" si="3"/>
        <v>목요일</v>
      </c>
      <c r="D19" s="10">
        <v>3890</v>
      </c>
      <c r="E19" s="1" t="str">
        <f t="shared" si="4"/>
        <v>H</v>
      </c>
      <c r="F19" s="1" t="s">
        <v>66</v>
      </c>
      <c r="G19" s="14">
        <f t="shared" si="5"/>
        <v>3.9E-2</v>
      </c>
      <c r="I19" s="28">
        <v>6000</v>
      </c>
      <c r="J19" s="3" t="s">
        <v>20</v>
      </c>
      <c r="L19" s="4" t="s">
        <v>69</v>
      </c>
      <c r="M19" s="14">
        <v>4.1000000000000002E-2</v>
      </c>
    </row>
    <row r="20" spans="1:15">
      <c r="A20" s="1" t="s">
        <v>13</v>
      </c>
      <c r="B20" s="13">
        <v>45334</v>
      </c>
      <c r="C20" s="1" t="str">
        <f t="shared" si="3"/>
        <v>월요일</v>
      </c>
      <c r="D20" s="10">
        <v>3880</v>
      </c>
      <c r="E20" s="1" t="str">
        <f t="shared" si="4"/>
        <v>H</v>
      </c>
      <c r="F20" s="1" t="s">
        <v>64</v>
      </c>
      <c r="G20" s="14">
        <f t="shared" si="5"/>
        <v>4.1000000000000002E-2</v>
      </c>
    </row>
    <row r="21" spans="1:15">
      <c r="A21" s="1" t="s">
        <v>14</v>
      </c>
      <c r="B21" s="13">
        <v>45346</v>
      </c>
      <c r="C21" s="1" t="str">
        <f t="shared" si="3"/>
        <v>토요일</v>
      </c>
      <c r="D21" s="10">
        <v>2230</v>
      </c>
      <c r="E21" s="1" t="str">
        <f t="shared" si="4"/>
        <v>H</v>
      </c>
      <c r="F21" s="1" t="s">
        <v>65</v>
      </c>
      <c r="G21" s="14">
        <f t="shared" si="5"/>
        <v>3.6999999999999998E-2</v>
      </c>
    </row>
    <row r="22" spans="1:15">
      <c r="A22" s="1" t="s">
        <v>9</v>
      </c>
      <c r="B22" s="13">
        <v>45320</v>
      </c>
      <c r="C22" s="1" t="str">
        <f t="shared" si="3"/>
        <v>월요일</v>
      </c>
      <c r="D22" s="10">
        <v>4950</v>
      </c>
      <c r="E22" s="1" t="str">
        <f t="shared" si="4"/>
        <v>R</v>
      </c>
      <c r="F22" s="1" t="s">
        <v>66</v>
      </c>
      <c r="G22" s="14">
        <f t="shared" si="5"/>
        <v>3.9E-2</v>
      </c>
      <c r="I22" s="7" t="s">
        <v>120</v>
      </c>
    </row>
    <row r="23" spans="1:15">
      <c r="A23" s="1" t="s">
        <v>15</v>
      </c>
      <c r="B23" s="13">
        <v>45320</v>
      </c>
      <c r="C23" s="1" t="str">
        <f t="shared" si="3"/>
        <v>월요일</v>
      </c>
      <c r="D23" s="10">
        <v>6420</v>
      </c>
      <c r="E23" s="1" t="str">
        <f t="shared" si="4"/>
        <v>S</v>
      </c>
      <c r="F23" s="1" t="s">
        <v>63</v>
      </c>
      <c r="G23" s="14">
        <f t="shared" si="5"/>
        <v>3.5000000000000003E-2</v>
      </c>
      <c r="I23" s="2">
        <v>1</v>
      </c>
      <c r="J23" s="2">
        <v>2</v>
      </c>
      <c r="K23" s="2">
        <v>3</v>
      </c>
      <c r="L23" s="2">
        <v>4</v>
      </c>
      <c r="M23" s="2">
        <v>5</v>
      </c>
      <c r="N23" s="2">
        <v>6</v>
      </c>
      <c r="O23" s="2">
        <v>7</v>
      </c>
    </row>
    <row r="24" spans="1:15">
      <c r="A24" s="1" t="s">
        <v>27</v>
      </c>
      <c r="B24" s="13">
        <v>45308</v>
      </c>
      <c r="C24" s="1" t="str">
        <f t="shared" si="3"/>
        <v>수요일</v>
      </c>
      <c r="D24" s="29">
        <v>5220</v>
      </c>
      <c r="E24" s="1" t="str">
        <f t="shared" si="4"/>
        <v>R</v>
      </c>
      <c r="F24" s="1" t="s">
        <v>65</v>
      </c>
      <c r="G24" s="14">
        <f t="shared" si="5"/>
        <v>3.6999999999999998E-2</v>
      </c>
      <c r="I24" s="1" t="s">
        <v>52</v>
      </c>
      <c r="J24" s="1" t="s">
        <v>53</v>
      </c>
      <c r="K24" s="1" t="s">
        <v>54</v>
      </c>
      <c r="L24" s="1" t="s">
        <v>55</v>
      </c>
      <c r="M24" s="1" t="s">
        <v>56</v>
      </c>
      <c r="N24" s="1" t="s">
        <v>57</v>
      </c>
      <c r="O24" s="1" t="s">
        <v>58</v>
      </c>
    </row>
  </sheetData>
  <sortState xmlns:xlrd2="http://schemas.microsoft.com/office/spreadsheetml/2017/richdata2" ref="J17:J20">
    <sortCondition ref="J1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S21" sqref="S21"/>
    </sheetView>
  </sheetViews>
  <sheetFormatPr defaultRowHeight="17.399999999999999"/>
  <cols>
    <col min="1" max="5" width="10.69921875" customWidth="1"/>
    <col min="7" max="7" width="10.69921875" customWidth="1"/>
    <col min="8" max="8" width="9.69921875" customWidth="1"/>
    <col min="9" max="9" width="11.09765625" bestFit="1" customWidth="1"/>
    <col min="10" max="14" width="9.69921875" customWidth="1"/>
    <col min="15" max="15" width="13" bestFit="1" customWidth="1"/>
  </cols>
  <sheetData>
    <row r="1" spans="1:15">
      <c r="A1" t="s">
        <v>28</v>
      </c>
      <c r="B1" t="s">
        <v>73</v>
      </c>
      <c r="G1" t="s">
        <v>30</v>
      </c>
      <c r="H1" t="s">
        <v>31</v>
      </c>
    </row>
    <row r="2" spans="1:15">
      <c r="A2" s="4" t="s">
        <v>112</v>
      </c>
      <c r="B2" s="4" t="s">
        <v>74</v>
      </c>
      <c r="C2" s="4" t="s">
        <v>75</v>
      </c>
      <c r="D2" s="5" t="s">
        <v>108</v>
      </c>
      <c r="E2" s="5" t="s">
        <v>109</v>
      </c>
      <c r="G2" s="4" t="s">
        <v>97</v>
      </c>
      <c r="H2" s="4" t="s">
        <v>90</v>
      </c>
      <c r="I2" s="5" t="s">
        <v>110</v>
      </c>
      <c r="J2" s="1" t="s">
        <v>98</v>
      </c>
      <c r="K2" s="1" t="s">
        <v>99</v>
      </c>
      <c r="L2" s="1" t="s">
        <v>100</v>
      </c>
      <c r="M2" s="1" t="s">
        <v>101</v>
      </c>
      <c r="N2" s="8" t="s">
        <v>111</v>
      </c>
      <c r="O2" s="8" t="s">
        <v>121</v>
      </c>
    </row>
    <row r="3" spans="1:15">
      <c r="A3" s="16" t="s">
        <v>77</v>
      </c>
      <c r="B3" s="10" t="s">
        <v>78</v>
      </c>
      <c r="C3" s="17">
        <v>2550000</v>
      </c>
      <c r="D3" s="18">
        <f t="shared" ref="D3:D10" si="0">HLOOKUP(B3,$B$13:$E$15,2,FALSE)</f>
        <v>0.05</v>
      </c>
      <c r="E3" s="19">
        <f t="shared" ref="E3:E10" si="1">C3+INDEX($B$15:$E$15,1,MATCH(B3,$B$13:$E$13,0))</f>
        <v>2725000</v>
      </c>
      <c r="G3" s="1" t="s">
        <v>1</v>
      </c>
      <c r="H3" s="4" t="s">
        <v>25</v>
      </c>
      <c r="I3" s="1" t="str">
        <f>CHOOSE(MID(H3,3,1)+1,"브론드","실버","골드","다이아")</f>
        <v>실버</v>
      </c>
      <c r="J3" s="10">
        <v>5790</v>
      </c>
      <c r="K3" s="10">
        <v>2952</v>
      </c>
      <c r="L3" s="10">
        <v>2460</v>
      </c>
      <c r="M3" s="21">
        <v>7200</v>
      </c>
      <c r="N3" s="22">
        <f>HLOOKUP(AVERAGE(J3:M3),$H$13:$K$14,2,TRUE)</f>
        <v>4.4999999999999998E-2</v>
      </c>
      <c r="O3" s="21" t="str">
        <f>CHOOSE(MOD(ROW(),2)+1,"김포","안산")</f>
        <v>안산</v>
      </c>
    </row>
    <row r="4" spans="1:15">
      <c r="A4" s="16" t="s">
        <v>79</v>
      </c>
      <c r="B4" s="10" t="s">
        <v>78</v>
      </c>
      <c r="C4" s="17">
        <v>2650000</v>
      </c>
      <c r="D4" s="18">
        <f t="shared" si="0"/>
        <v>0.05</v>
      </c>
      <c r="E4" s="19">
        <f t="shared" si="1"/>
        <v>2825000</v>
      </c>
      <c r="G4" s="1" t="s">
        <v>2</v>
      </c>
      <c r="H4" s="4" t="s">
        <v>91</v>
      </c>
      <c r="I4" s="1" t="str">
        <f t="shared" ref="I4:I10" si="2">CHOOSE(MID(H4,3,1)+1,"브론드","실버","골드","다이아")</f>
        <v>브론드</v>
      </c>
      <c r="J4" s="10">
        <v>1640</v>
      </c>
      <c r="K4" s="10">
        <v>7008</v>
      </c>
      <c r="L4" s="10">
        <v>5840</v>
      </c>
      <c r="M4" s="21">
        <v>6052.8</v>
      </c>
      <c r="N4" s="22">
        <f t="shared" ref="N4:N10" si="3">HLOOKUP(AVERAGE(J4:M4),$H$13:$K$14,2,TRUE)</f>
        <v>4.4999999999999998E-2</v>
      </c>
      <c r="O4" s="21" t="str">
        <f t="shared" ref="O4:O10" si="4">CHOOSE(MOD(ROW(),2)+1,"김포","안산")</f>
        <v>김포</v>
      </c>
    </row>
    <row r="5" spans="1:15">
      <c r="A5" s="16" t="s">
        <v>80</v>
      </c>
      <c r="B5" s="10" t="s">
        <v>81</v>
      </c>
      <c r="C5" s="17">
        <v>2450000</v>
      </c>
      <c r="D5" s="18">
        <f t="shared" si="0"/>
        <v>4.4999999999999998E-2</v>
      </c>
      <c r="E5" s="19">
        <f t="shared" si="1"/>
        <v>2600000</v>
      </c>
      <c r="G5" s="1" t="s">
        <v>3</v>
      </c>
      <c r="H5" s="4" t="s">
        <v>26</v>
      </c>
      <c r="I5" s="1" t="str">
        <f t="shared" si="2"/>
        <v>골드</v>
      </c>
      <c r="J5" s="10">
        <v>3450</v>
      </c>
      <c r="K5" s="10">
        <v>7380</v>
      </c>
      <c r="L5" s="10">
        <v>6150</v>
      </c>
      <c r="M5" s="21">
        <v>4801.5</v>
      </c>
      <c r="N5" s="22">
        <f t="shared" si="3"/>
        <v>4.4999999999999998E-2</v>
      </c>
      <c r="O5" s="21" t="str">
        <f t="shared" si="4"/>
        <v>안산</v>
      </c>
    </row>
    <row r="6" spans="1:15">
      <c r="A6" s="16" t="s">
        <v>82</v>
      </c>
      <c r="B6" s="10" t="s">
        <v>83</v>
      </c>
      <c r="C6" s="17">
        <v>1850000</v>
      </c>
      <c r="D6" s="18">
        <f t="shared" si="0"/>
        <v>0.03</v>
      </c>
      <c r="E6" s="19">
        <f t="shared" si="1"/>
        <v>1975000</v>
      </c>
      <c r="G6" s="1" t="s">
        <v>4</v>
      </c>
      <c r="H6" s="4" t="s">
        <v>92</v>
      </c>
      <c r="I6" s="1" t="str">
        <f t="shared" si="2"/>
        <v>다이아</v>
      </c>
      <c r="J6" s="10">
        <v>6420</v>
      </c>
      <c r="K6" s="10">
        <v>4668</v>
      </c>
      <c r="L6" s="10">
        <v>3890</v>
      </c>
      <c r="M6" s="21">
        <v>12125</v>
      </c>
      <c r="N6" s="22">
        <f t="shared" si="3"/>
        <v>0.05</v>
      </c>
      <c r="O6" s="21" t="str">
        <f t="shared" si="4"/>
        <v>김포</v>
      </c>
    </row>
    <row r="7" spans="1:15">
      <c r="A7" s="16" t="s">
        <v>84</v>
      </c>
      <c r="B7" s="10" t="s">
        <v>81</v>
      </c>
      <c r="C7" s="17">
        <v>2000000</v>
      </c>
      <c r="D7" s="18">
        <f t="shared" si="0"/>
        <v>4.4999999999999998E-2</v>
      </c>
      <c r="E7" s="19">
        <f t="shared" si="1"/>
        <v>2150000</v>
      </c>
      <c r="G7" s="1" t="s">
        <v>5</v>
      </c>
      <c r="H7" s="4" t="s">
        <v>93</v>
      </c>
      <c r="I7" s="1" t="str">
        <f t="shared" si="2"/>
        <v>실버</v>
      </c>
      <c r="J7" s="10">
        <v>4690</v>
      </c>
      <c r="K7" s="10">
        <v>4656</v>
      </c>
      <c r="L7" s="10">
        <v>3880</v>
      </c>
      <c r="M7" s="21">
        <v>2400</v>
      </c>
      <c r="N7" s="22">
        <f t="shared" si="3"/>
        <v>0.03</v>
      </c>
      <c r="O7" s="21" t="str">
        <f t="shared" si="4"/>
        <v>안산</v>
      </c>
    </row>
    <row r="8" spans="1:15">
      <c r="A8" s="16" t="s">
        <v>85</v>
      </c>
      <c r="B8" s="10" t="s">
        <v>83</v>
      </c>
      <c r="C8" s="17">
        <v>1950000</v>
      </c>
      <c r="D8" s="18">
        <f t="shared" si="0"/>
        <v>0.03</v>
      </c>
      <c r="E8" s="19">
        <f t="shared" si="1"/>
        <v>2075000</v>
      </c>
      <c r="G8" s="1" t="s">
        <v>0</v>
      </c>
      <c r="H8" s="4" t="s">
        <v>94</v>
      </c>
      <c r="I8" s="1" t="str">
        <f t="shared" si="2"/>
        <v>브론드</v>
      </c>
      <c r="J8" s="10">
        <v>2460</v>
      </c>
      <c r="K8" s="10">
        <v>1620</v>
      </c>
      <c r="L8" s="10">
        <v>2230</v>
      </c>
      <c r="M8" s="21">
        <v>1103</v>
      </c>
      <c r="N8" s="22">
        <f t="shared" si="3"/>
        <v>2.5000000000000001E-2</v>
      </c>
      <c r="O8" s="21" t="str">
        <f t="shared" si="4"/>
        <v>김포</v>
      </c>
    </row>
    <row r="9" spans="1:15">
      <c r="A9" s="16" t="s">
        <v>86</v>
      </c>
      <c r="B9" s="10" t="s">
        <v>87</v>
      </c>
      <c r="C9" s="17">
        <v>1650000</v>
      </c>
      <c r="D9" s="18">
        <f t="shared" si="0"/>
        <v>2.5000000000000001E-2</v>
      </c>
      <c r="E9" s="19">
        <f t="shared" si="1"/>
        <v>1750000</v>
      </c>
      <c r="G9" s="1" t="s">
        <v>6</v>
      </c>
      <c r="H9" s="4" t="s">
        <v>95</v>
      </c>
      <c r="I9" s="1" t="str">
        <f t="shared" si="2"/>
        <v>골드</v>
      </c>
      <c r="J9" s="10">
        <v>5840</v>
      </c>
      <c r="K9" s="10">
        <v>5940</v>
      </c>
      <c r="L9" s="10">
        <v>4950</v>
      </c>
      <c r="M9" s="21">
        <v>9800</v>
      </c>
      <c r="N9" s="22">
        <f t="shared" si="3"/>
        <v>0.05</v>
      </c>
      <c r="O9" s="21" t="str">
        <f t="shared" si="4"/>
        <v>안산</v>
      </c>
    </row>
    <row r="10" spans="1:15">
      <c r="A10" s="16" t="s">
        <v>88</v>
      </c>
      <c r="B10" s="10" t="s">
        <v>87</v>
      </c>
      <c r="C10" s="17">
        <v>1450000</v>
      </c>
      <c r="D10" s="18">
        <f t="shared" si="0"/>
        <v>2.5000000000000001E-2</v>
      </c>
      <c r="E10" s="19">
        <f t="shared" si="1"/>
        <v>1550000</v>
      </c>
      <c r="G10" s="1" t="s">
        <v>7</v>
      </c>
      <c r="H10" s="4" t="s">
        <v>96</v>
      </c>
      <c r="I10" s="1" t="str">
        <f t="shared" si="2"/>
        <v>다이아</v>
      </c>
      <c r="J10" s="10">
        <v>6150</v>
      </c>
      <c r="K10" s="10">
        <v>7704</v>
      </c>
      <c r="L10" s="10">
        <v>6420</v>
      </c>
      <c r="M10" s="21">
        <v>2040</v>
      </c>
      <c r="N10" s="22">
        <f t="shared" si="3"/>
        <v>4.4999999999999998E-2</v>
      </c>
      <c r="O10" s="21" t="str">
        <f t="shared" si="4"/>
        <v>김포</v>
      </c>
    </row>
    <row r="12" spans="1:15">
      <c r="A12" s="27" t="s">
        <v>102</v>
      </c>
      <c r="G12" s="26" t="s">
        <v>32</v>
      </c>
    </row>
    <row r="13" spans="1:15" ht="17.399999999999999" customHeight="1">
      <c r="A13" s="6" t="s">
        <v>74</v>
      </c>
      <c r="B13" s="10" t="s">
        <v>87</v>
      </c>
      <c r="C13" s="1" t="s">
        <v>83</v>
      </c>
      <c r="D13" s="1" t="s">
        <v>81</v>
      </c>
      <c r="E13" s="1" t="s">
        <v>78</v>
      </c>
      <c r="G13" s="25" t="s">
        <v>123</v>
      </c>
      <c r="H13" s="23">
        <v>0</v>
      </c>
      <c r="I13" s="23">
        <v>2000</v>
      </c>
      <c r="J13" s="24">
        <v>4000</v>
      </c>
      <c r="K13" s="24">
        <v>6000</v>
      </c>
    </row>
    <row r="14" spans="1:15">
      <c r="A14" s="6" t="s">
        <v>76</v>
      </c>
      <c r="B14" s="18">
        <v>2.5000000000000001E-2</v>
      </c>
      <c r="C14" s="18">
        <v>0.03</v>
      </c>
      <c r="D14" s="18">
        <v>4.4999999999999998E-2</v>
      </c>
      <c r="E14" s="18">
        <v>0.05</v>
      </c>
      <c r="G14" s="2" t="s">
        <v>38</v>
      </c>
      <c r="H14" s="18">
        <v>2.5000000000000001E-2</v>
      </c>
      <c r="I14" s="18">
        <v>0.03</v>
      </c>
      <c r="J14" s="18">
        <v>4.4999999999999998E-2</v>
      </c>
      <c r="K14" s="18">
        <v>0.05</v>
      </c>
    </row>
    <row r="15" spans="1:15">
      <c r="A15" s="20" t="s">
        <v>89</v>
      </c>
      <c r="B15" s="11">
        <v>100000</v>
      </c>
      <c r="C15" s="11">
        <v>125000</v>
      </c>
      <c r="D15" s="11">
        <v>150000</v>
      </c>
      <c r="E15" s="11">
        <v>175000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참조1</vt:lpstr>
      <vt:lpstr>참조2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2023-09-09T07:27:43Z</dcterms:modified>
</cp:coreProperties>
</file>